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308"/>
  <workbookPr/>
  <mc:AlternateContent xmlns:mc="http://schemas.openxmlformats.org/markup-compatibility/2006">
    <mc:Choice Requires="x15">
      <x15ac:absPath xmlns:x15ac="http://schemas.microsoft.com/office/spreadsheetml/2010/11/ac" url="/Users/rac8/Documents/Calibrated measurements/"/>
    </mc:Choice>
  </mc:AlternateContent>
  <xr:revisionPtr revIDLastSave="0" documentId="8_{6DA8E7C5-011B-514E-B76D-5233C4E06571}" xr6:coauthVersionLast="45" xr6:coauthVersionMax="45" xr10:uidLastSave="{00000000-0000-0000-0000-000000000000}"/>
  <workbookProtection workbookAlgorithmName="SHA-512" workbookHashValue="G1sSk27FLW1cpMM6H5PAhcs+ZnvqTQlwKDhl3hR09QCNT2cR/EIPjfBcqp1VN5F2Zhp6iYRByiCQX6AtB1Z4cw==" workbookSaltValue="7LeXSpsM38VeRIdlXL0Nnw==" workbookSpinCount="100000" lockStructure="1"/>
  <bookViews>
    <workbookView xWindow="2060" yWindow="460" windowWidth="27060" windowHeight="17640" xr2:uid="{B4CE1D8C-3877-914B-9E86-F54196A61801}"/>
  </bookViews>
  <sheets>
    <sheet name="Simple" sheetId="3" r:id="rId1"/>
    <sheet name="constants" sheetId="2" r:id="rId2"/>
  </sheets>
  <definedNames>
    <definedName name="analog.dB">#REF!</definedName>
    <definedName name="analog.uPaPerV.sim">Simple!#REF!</definedName>
    <definedName name="analog.VuPa">#REF!</definedName>
    <definedName name="analogVperuPa.adv">#REF!</definedName>
    <definedName name="analogVperuPa.sim">Simple!$G$40</definedName>
    <definedName name="bits.AD.adv">#REF!</definedName>
    <definedName name="bits.sim">Simple!$B$32</definedName>
    <definedName name="bits.storage.adv">#REF!</definedName>
    <definedName name="dBref">#REF!</definedName>
    <definedName name="DBref.sim">Simple!$D$48</definedName>
    <definedName name="DC.adv">#REF!</definedName>
    <definedName name="FS.uPA">#REF!</definedName>
    <definedName name="FS.uPa.sim">Simple!$D$52</definedName>
    <definedName name="gain.adv">#REF!</definedName>
    <definedName name="gain.sim">Simple!$C$27</definedName>
    <definedName name="left">constants!$A$7:$A$9</definedName>
    <definedName name="LSB.uPa.sim">Simple!$D$51</definedName>
    <definedName name="maxV.adv">#REF!</definedName>
    <definedName name="maxV.sim">Simple!$B$31</definedName>
    <definedName name="med.dBref">constants!$A$2:$B$3</definedName>
    <definedName name="med.opt.sim">Simple!$B$21</definedName>
    <definedName name="medium">constants!$A$2:$A$3</definedName>
    <definedName name="medium.opt.adv">#REF!</definedName>
    <definedName name="mic.sens.lin">Simple!$G$25</definedName>
    <definedName name="micSens.input">Simple!$C$25</definedName>
    <definedName name="micSens.VperuPa">#REF!</definedName>
    <definedName name="micSense.std">Simple!$E$37</definedName>
    <definedName name="my.sens.unit">Simple!$D$25</definedName>
    <definedName name="preamp.dB.adv">#REF!</definedName>
    <definedName name="preamp.dB.sim">Simple!$C$26</definedName>
    <definedName name="sens.unit.lin">Simple!$H$25</definedName>
    <definedName name="units.sens">constants!$A$13:$A$16</definedName>
    <definedName name="unitsPerV">Simple!$G$42</definedName>
    <definedName name="uPaPerUnit">Simple!$G$44</definedName>
    <definedName name="zeroPad">constants!$A$7:$A$9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42" i="3" l="1"/>
  <c r="G42" i="3" l="1"/>
  <c r="G25" i="3"/>
  <c r="A28" i="3" l="1"/>
  <c r="E39" i="3"/>
  <c r="H25" i="3" l="1"/>
  <c r="G37" i="3" l="1"/>
  <c r="E37" i="3" s="1"/>
  <c r="B37" i="3"/>
  <c r="A37" i="3"/>
  <c r="E38" i="3" l="1"/>
  <c r="G38" i="3" s="1"/>
  <c r="B25" i="3"/>
  <c r="A38" i="3" l="1"/>
  <c r="A26" i="3"/>
  <c r="A25" i="3"/>
  <c r="G39" i="3" l="1"/>
  <c r="D48" i="3"/>
  <c r="G27" i="3"/>
  <c r="G26" i="3"/>
  <c r="G40" i="3" l="1"/>
  <c r="C52" i="3"/>
  <c r="E40" i="3"/>
  <c r="C51" i="3"/>
  <c r="G44" i="3" l="1"/>
  <c r="D54" i="3" s="1"/>
  <c r="D52" i="3" l="1"/>
  <c r="B52" i="3" s="1"/>
  <c r="D51" i="3"/>
  <c r="B51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Russ Charif</author>
  </authors>
  <commentList>
    <comment ref="A51" authorId="0" shapeId="0" xr:uid="{00000000-0006-0000-0000-000004000000}">
      <text>
        <r>
          <rPr>
            <b/>
            <sz val="10"/>
            <color rgb="FF000000"/>
            <rFont val="Calibri"/>
            <family val="2"/>
          </rPr>
          <t>Russ Charif: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>LSB = Least Significant Bit</t>
        </r>
      </text>
    </comment>
  </commentList>
</comments>
</file>

<file path=xl/sharedStrings.xml><?xml version="1.0" encoding="utf-8"?>
<sst xmlns="http://schemas.openxmlformats.org/spreadsheetml/2006/main" count="107" uniqueCount="69">
  <si>
    <t>dB re 1 V/µPa</t>
  </si>
  <si>
    <t>V/µPa</t>
  </si>
  <si>
    <t>dB</t>
  </si>
  <si>
    <t>V</t>
  </si>
  <si>
    <t>Reference pressure for dB:</t>
  </si>
  <si>
    <t>µPa</t>
  </si>
  <si>
    <t>Enter known recording system attributes in yellow cells</t>
  </si>
  <si>
    <t>INPUT</t>
  </si>
  <si>
    <t>OUTPUT</t>
  </si>
  <si>
    <t>&lt;&lt;––– enter into Raven cal dialog as Reference Pressure</t>
  </si>
  <si>
    <t>Raven Pro sound calibration</t>
  </si>
  <si>
    <t>Medium</t>
  </si>
  <si>
    <t>air</t>
  </si>
  <si>
    <t>linear units</t>
  </si>
  <si>
    <t xml:space="preserve">Quantity In </t>
  </si>
  <si>
    <t>Quantity Out</t>
  </si>
  <si>
    <t>pressure</t>
  </si>
  <si>
    <t>voltage</t>
  </si>
  <si>
    <t>unitless multiplier</t>
  </si>
  <si>
    <t>Medium:</t>
  </si>
  <si>
    <t>bits</t>
  </si>
  <si>
    <t>left</t>
  </si>
  <si>
    <t>zeroPad</t>
  </si>
  <si>
    <t>right</t>
  </si>
  <si>
    <t>none</t>
  </si>
  <si>
    <t>Transfer characteristic</t>
  </si>
  <si>
    <t>transduction gain</t>
  </si>
  <si>
    <t>Additional amplification:</t>
  </si>
  <si>
    <t>sensitivity + gain</t>
  </si>
  <si>
    <t>CALIBRATION COMPUTATION</t>
  </si>
  <si>
    <t>Audio transduction &amp; gain</t>
  </si>
  <si>
    <t>Digital conversion &amp; storage</t>
  </si>
  <si>
    <t>Bit depth:</t>
  </si>
  <si>
    <t>System component</t>
  </si>
  <si>
    <t>Analog system sensitivity:</t>
  </si>
  <si>
    <t>dBref</t>
  </si>
  <si>
    <t>&lt;&lt;––– enter either Full Scale or LSB into Raven cal dialog (either dB or µPa)</t>
  </si>
  <si>
    <t>Comments / check</t>
  </si>
  <si>
    <t>Abbreviations used</t>
  </si>
  <si>
    <t>Full-Scale, FS Voltage, FS Sample; the digitizer's maximum input voltage or output sample value</t>
  </si>
  <si>
    <t>LSB:</t>
  </si>
  <si>
    <t>FS, FSV, FSS:</t>
  </si>
  <si>
    <t>Least Significant Bit: the smallest value &gt; 0 that an audio sample can represent</t>
  </si>
  <si>
    <t xml:space="preserve">Given the recording medium (air or water), the transducer sensitivity, preamp gain, digitizer full-scale voltage, and bit depth of a digital audio file, this spreadsheet computes the sound pressure (in µPa and in dB re 1 or 20 µPa) represented by a full-scale digital sample value for that recording, for entry into Raven Pro's Calibrate Sound dialog. </t>
  </si>
  <si>
    <t>water</t>
  </si>
  <si>
    <t>The spreadsheet assumes that (1) the digitizer bit depth = storage format bit depth (i.e., stored sample values are not zero-padded), and (2) there is no DC offset to the signal being digitized. Violation of these assumptions will result in erroneous output.</t>
  </si>
  <si>
    <t>transducer sensitivity units</t>
  </si>
  <si>
    <t>dB re 1 V/Pa</t>
  </si>
  <si>
    <t>mV/Pa</t>
  </si>
  <si>
    <t>commonly used for microphones</t>
  </si>
  <si>
    <t>commonly used for hydrophones</t>
  </si>
  <si>
    <t>sometimes used for microphones</t>
  </si>
  <si>
    <t>(e.g., Sennheiser)</t>
  </si>
  <si>
    <t>standardize transducer sensitivity to dB re 1 V/µPa</t>
  </si>
  <si>
    <t>Input</t>
  </si>
  <si>
    <t>YOU MUST CHOOSE CORRECT UNITS for your microphone or hydrophone sensitivity! Different manufacturers may use different units for expressing published sensitivities.</t>
  </si>
  <si>
    <t>Calibration constant:</t>
  </si>
  <si>
    <t>sensitivity units</t>
  </si>
  <si>
    <t>File Full-Scale sound pressure:</t>
  </si>
  <si>
    <t>File LSB sound pressure:</t>
  </si>
  <si>
    <t>Digitizer max (FS) voltage (zero-to-peak):</t>
  </si>
  <si>
    <t>A/D conversion</t>
  </si>
  <si>
    <t>sampleUnits/V</t>
  </si>
  <si>
    <t>µPa/sampleUnit</t>
  </si>
  <si>
    <t>Pa / sample unit</t>
  </si>
  <si>
    <t>Digitizer:</t>
  </si>
  <si>
    <t>Sample -&gt; µPa conversion factor:</t>
  </si>
  <si>
    <t>&lt;&lt;––– Raven should display this value at bottom of dialog</t>
  </si>
  <si>
    <t>Enter parameters in pink cells into Raven's Calibrate Sound dialog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</si>
</sst>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17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2"/>
      <color rgb="FFFF0000"/>
      <name val="Calibri"/>
      <family val="2"/>
      <scheme val="minor"/>
    </font>
    <font>
      <i/>
      <sz val="14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i/>
      <sz val="12"/>
      <color rgb="FFFF0000"/>
      <name val="Calibri"/>
      <family val="2"/>
      <scheme val="minor"/>
    </font>
    <font>
      <i/>
      <sz val="14"/>
      <color rgb="FFFF0000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2"/>
      <name val="Calibri"/>
      <family val="2"/>
      <scheme val="minor"/>
    </font>
    <font>
      <i/>
      <sz val="13"/>
      <color rgb="FFFF0000"/>
      <name val="Calibri"/>
      <family val="2"/>
      <scheme val="minor"/>
    </font>
    <font>
      <i/>
      <sz val="12"/>
      <color rgb="FFFF0000"/>
      <name val="Calibri"/>
      <family val="2"/>
      <scheme val="minor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i/>
      <sz val="14"/>
      <color rgb="FF1900FF"/>
      <name val="Calibri"/>
      <family val="2"/>
      <scheme val="minor"/>
    </font>
    <font>
      <sz val="12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D8D8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BFFF"/>
        <bgColor indexed="64"/>
      </patternFill>
    </fill>
  </fills>
  <borders count="41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theme="0" tint="-0.2499465926084170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theme="0" tint="-0.24994659260841701"/>
      </right>
      <top style="thin">
        <color auto="1"/>
      </top>
      <bottom style="thin">
        <color theme="0" tint="-0.24994659260841701"/>
      </bottom>
      <diagonal/>
    </border>
    <border>
      <left/>
      <right style="medium">
        <color auto="1"/>
      </right>
      <top style="thin">
        <color auto="1"/>
      </top>
      <bottom style="thin">
        <color theme="0" tint="-0.24994659260841701"/>
      </bottom>
      <diagonal/>
    </border>
    <border>
      <left style="medium">
        <color auto="1"/>
      </left>
      <right style="thin">
        <color theme="0" tint="-0.24994659260841701"/>
      </right>
      <top/>
      <bottom style="medium">
        <color auto="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medium">
        <color auto="1"/>
      </bottom>
      <diagonal/>
    </border>
    <border>
      <left/>
      <right/>
      <top style="thin">
        <color theme="0" tint="-0.24994659260841701"/>
      </top>
      <bottom style="medium">
        <color auto="1"/>
      </bottom>
      <diagonal/>
    </border>
    <border>
      <left/>
      <right style="medium">
        <color auto="1"/>
      </right>
      <top style="thin">
        <color theme="0" tint="-0.2499465926084170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19">
    <xf numFmtId="0" fontId="0" fillId="0" borderId="0" xfId="0"/>
    <xf numFmtId="0" fontId="0" fillId="0" borderId="0" xfId="0" applyFill="1"/>
    <xf numFmtId="0" fontId="0" fillId="0" borderId="1" xfId="0" applyBorder="1"/>
    <xf numFmtId="0" fontId="0" fillId="0" borderId="2" xfId="0" applyBorder="1"/>
    <xf numFmtId="0" fontId="0" fillId="0" borderId="0" xfId="0" applyBorder="1"/>
    <xf numFmtId="0" fontId="0" fillId="0" borderId="0" xfId="0" applyFill="1" applyBorder="1"/>
    <xf numFmtId="0" fontId="0" fillId="0" borderId="5" xfId="0" applyBorder="1"/>
    <xf numFmtId="0" fontId="3" fillId="0" borderId="0" xfId="0" applyFont="1"/>
    <xf numFmtId="0" fontId="4" fillId="0" borderId="0" xfId="0" applyFont="1"/>
    <xf numFmtId="0" fontId="1" fillId="0" borderId="0" xfId="0" applyFont="1" applyFill="1" applyBorder="1" applyAlignment="1">
      <alignment horizontal="left"/>
    </xf>
    <xf numFmtId="0" fontId="0" fillId="0" borderId="0" xfId="0" applyFont="1" applyFill="1" applyBorder="1" applyAlignment="1">
      <alignment horizontal="left"/>
    </xf>
    <xf numFmtId="0" fontId="0" fillId="0" borderId="0" xfId="0" applyFont="1" applyFill="1"/>
    <xf numFmtId="0" fontId="0" fillId="0" borderId="0" xfId="0" applyFill="1" applyBorder="1" applyProtection="1">
      <protection locked="0"/>
    </xf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0" xfId="0" applyFont="1" applyFill="1" applyBorder="1" applyAlignment="1">
      <alignment horizontal="right"/>
    </xf>
    <xf numFmtId="0" fontId="0" fillId="0" borderId="10" xfId="0" applyBorder="1"/>
    <xf numFmtId="0" fontId="0" fillId="0" borderId="11" xfId="0" applyBorder="1"/>
    <xf numFmtId="0" fontId="1" fillId="0" borderId="0" xfId="0" applyFont="1"/>
    <xf numFmtId="0" fontId="0" fillId="0" borderId="9" xfId="0" applyBorder="1"/>
    <xf numFmtId="0" fontId="0" fillId="0" borderId="11" xfId="0" applyFill="1" applyBorder="1"/>
    <xf numFmtId="2" fontId="0" fillId="0" borderId="1" xfId="0" applyNumberFormat="1" applyBorder="1"/>
    <xf numFmtId="0" fontId="1" fillId="0" borderId="7" xfId="0" applyFont="1" applyBorder="1" applyAlignment="1">
      <alignment horizontal="center" wrapText="1"/>
    </xf>
    <xf numFmtId="0" fontId="0" fillId="2" borderId="3" xfId="0" applyFill="1" applyBorder="1" applyProtection="1">
      <protection locked="0"/>
    </xf>
    <xf numFmtId="0" fontId="0" fillId="0" borderId="4" xfId="0" applyBorder="1"/>
    <xf numFmtId="2" fontId="0" fillId="0" borderId="3" xfId="0" applyNumberFormat="1" applyBorder="1"/>
    <xf numFmtId="0" fontId="0" fillId="0" borderId="0" xfId="0" applyFont="1" applyFill="1" applyBorder="1" applyAlignment="1">
      <alignment horizontal="right"/>
    </xf>
    <xf numFmtId="2" fontId="0" fillId="0" borderId="0" xfId="0" applyNumberFormat="1" applyBorder="1"/>
    <xf numFmtId="0" fontId="5" fillId="0" borderId="0" xfId="0" applyFont="1" applyFill="1" applyBorder="1" applyAlignment="1"/>
    <xf numFmtId="0" fontId="0" fillId="0" borderId="0" xfId="0" applyFont="1" applyFill="1" applyBorder="1"/>
    <xf numFmtId="0" fontId="6" fillId="0" borderId="0" xfId="0" applyFont="1"/>
    <xf numFmtId="0" fontId="0" fillId="0" borderId="13" xfId="0" applyBorder="1"/>
    <xf numFmtId="11" fontId="0" fillId="0" borderId="1" xfId="0" applyNumberFormat="1" applyBorder="1"/>
    <xf numFmtId="0" fontId="8" fillId="0" borderId="0" xfId="0" applyFont="1"/>
    <xf numFmtId="0" fontId="1" fillId="0" borderId="7" xfId="0" applyFont="1" applyBorder="1" applyAlignment="1">
      <alignment horizontal="center"/>
    </xf>
    <xf numFmtId="0" fontId="0" fillId="0" borderId="0" xfId="0" applyAlignment="1">
      <alignment horizontal="right"/>
    </xf>
    <xf numFmtId="0" fontId="1" fillId="0" borderId="0" xfId="0" applyFont="1" applyBorder="1" applyAlignment="1">
      <alignment horizontal="right"/>
    </xf>
    <xf numFmtId="0" fontId="0" fillId="0" borderId="0" xfId="0" applyBorder="1" applyAlignment="1">
      <alignment horizontal="right"/>
    </xf>
    <xf numFmtId="0" fontId="0" fillId="0" borderId="0" xfId="0" applyFill="1" applyBorder="1" applyAlignment="1">
      <alignment horizontal="right"/>
    </xf>
    <xf numFmtId="0" fontId="1" fillId="0" borderId="0" xfId="0" applyFont="1" applyFill="1" applyBorder="1" applyAlignment="1">
      <alignment horizontal="right"/>
    </xf>
    <xf numFmtId="0" fontId="6" fillId="0" borderId="0" xfId="0" applyFont="1" applyBorder="1"/>
    <xf numFmtId="0" fontId="6" fillId="0" borderId="0" xfId="0" applyFont="1" applyBorder="1" applyAlignment="1">
      <alignment horizontal="center"/>
    </xf>
    <xf numFmtId="0" fontId="6" fillId="0" borderId="2" xfId="0" applyFont="1" applyBorder="1"/>
    <xf numFmtId="11" fontId="6" fillId="0" borderId="1" xfId="0" applyNumberFormat="1" applyFont="1" applyBorder="1"/>
    <xf numFmtId="0" fontId="6" fillId="0" borderId="0" xfId="0" applyFont="1" applyBorder="1" applyAlignment="1">
      <alignment horizontal="right"/>
    </xf>
    <xf numFmtId="0" fontId="1" fillId="0" borderId="0" xfId="0" applyFont="1" applyFill="1" applyBorder="1" applyAlignment="1"/>
    <xf numFmtId="0" fontId="5" fillId="0" borderId="0" xfId="0" applyFont="1" applyFill="1" applyBorder="1" applyAlignment="1">
      <alignment horizontal="right"/>
    </xf>
    <xf numFmtId="0" fontId="1" fillId="0" borderId="4" xfId="0" applyFont="1" applyBorder="1" applyAlignment="1">
      <alignment horizontal="center" wrapText="1"/>
    </xf>
    <xf numFmtId="0" fontId="0" fillId="0" borderId="14" xfId="0" applyBorder="1"/>
    <xf numFmtId="0" fontId="0" fillId="0" borderId="0" xfId="0" applyFont="1"/>
    <xf numFmtId="0" fontId="0" fillId="0" borderId="0" xfId="0" applyFont="1" applyAlignment="1">
      <alignment horizontal="right"/>
    </xf>
    <xf numFmtId="0" fontId="0" fillId="0" borderId="0" xfId="0" applyFont="1" applyAlignment="1">
      <alignment vertical="top"/>
    </xf>
    <xf numFmtId="0" fontId="0" fillId="0" borderId="0" xfId="0" applyFont="1" applyAlignment="1">
      <alignment horizontal="right" vertical="top"/>
    </xf>
    <xf numFmtId="0" fontId="1" fillId="4" borderId="16" xfId="0" applyFont="1" applyFill="1" applyBorder="1" applyAlignment="1"/>
    <xf numFmtId="0" fontId="1" fillId="4" borderId="17" xfId="0" applyFont="1" applyFill="1" applyBorder="1" applyAlignment="1"/>
    <xf numFmtId="0" fontId="1" fillId="4" borderId="18" xfId="0" applyFont="1" applyFill="1" applyBorder="1" applyAlignment="1"/>
    <xf numFmtId="0" fontId="0" fillId="0" borderId="19" xfId="0" applyFont="1" applyFill="1" applyBorder="1" applyAlignment="1">
      <alignment horizontal="left"/>
    </xf>
    <xf numFmtId="0" fontId="0" fillId="0" borderId="20" xfId="0" applyFont="1" applyFill="1" applyBorder="1" applyAlignment="1">
      <alignment horizontal="left"/>
    </xf>
    <xf numFmtId="0" fontId="1" fillId="0" borderId="21" xfId="0" applyFont="1" applyBorder="1"/>
    <xf numFmtId="0" fontId="0" fillId="0" borderId="19" xfId="0" applyBorder="1"/>
    <xf numFmtId="0" fontId="0" fillId="0" borderId="20" xfId="0" applyBorder="1"/>
    <xf numFmtId="0" fontId="0" fillId="0" borderId="23" xfId="0" applyBorder="1"/>
    <xf numFmtId="0" fontId="0" fillId="0" borderId="24" xfId="0" applyBorder="1"/>
    <xf numFmtId="0" fontId="0" fillId="0" borderId="25" xfId="0" applyFont="1" applyFill="1" applyBorder="1" applyAlignment="1">
      <alignment horizontal="left"/>
    </xf>
    <xf numFmtId="0" fontId="0" fillId="0" borderId="27" xfId="0" applyFont="1" applyFill="1" applyBorder="1" applyAlignment="1">
      <alignment horizontal="left"/>
    </xf>
    <xf numFmtId="0" fontId="6" fillId="0" borderId="19" xfId="0" applyFont="1" applyBorder="1"/>
    <xf numFmtId="0" fontId="6" fillId="0" borderId="20" xfId="0" applyFont="1" applyBorder="1"/>
    <xf numFmtId="0" fontId="0" fillId="0" borderId="20" xfId="0" applyFill="1" applyBorder="1"/>
    <xf numFmtId="0" fontId="1" fillId="0" borderId="20" xfId="0" applyFont="1" applyFill="1" applyBorder="1" applyAlignment="1">
      <alignment horizontal="left"/>
    </xf>
    <xf numFmtId="0" fontId="0" fillId="0" borderId="29" xfId="0" applyFont="1" applyFill="1" applyBorder="1" applyAlignment="1">
      <alignment horizontal="left"/>
    </xf>
    <xf numFmtId="0" fontId="0" fillId="6" borderId="31" xfId="0" applyFont="1" applyFill="1" applyBorder="1" applyAlignment="1">
      <alignment vertical="top"/>
    </xf>
    <xf numFmtId="0" fontId="0" fillId="6" borderId="33" xfId="0" applyFont="1" applyFill="1" applyBorder="1" applyAlignment="1">
      <alignment vertical="top"/>
    </xf>
    <xf numFmtId="0" fontId="0" fillId="7" borderId="2" xfId="0" applyFont="1" applyFill="1" applyBorder="1" applyAlignment="1">
      <alignment horizontal="left"/>
    </xf>
    <xf numFmtId="11" fontId="0" fillId="7" borderId="1" xfId="0" applyNumberFormat="1" applyFont="1" applyFill="1" applyBorder="1" applyAlignment="1">
      <alignment horizontal="right"/>
    </xf>
    <xf numFmtId="0" fontId="0" fillId="7" borderId="20" xfId="0" applyFill="1" applyBorder="1"/>
    <xf numFmtId="0" fontId="1" fillId="0" borderId="6" xfId="0" applyFont="1" applyBorder="1"/>
    <xf numFmtId="0" fontId="1" fillId="0" borderId="7" xfId="0" applyFont="1" applyBorder="1" applyAlignment="1">
      <alignment horizontal="right"/>
    </xf>
    <xf numFmtId="0" fontId="0" fillId="0" borderId="8" xfId="0" applyBorder="1"/>
    <xf numFmtId="0" fontId="0" fillId="7" borderId="0" xfId="0" applyFont="1" applyFill="1" applyBorder="1" applyAlignment="1">
      <alignment horizontal="right"/>
    </xf>
    <xf numFmtId="0" fontId="0" fillId="7" borderId="37" xfId="0" applyFont="1" applyFill="1" applyBorder="1" applyAlignment="1">
      <alignment horizontal="left"/>
    </xf>
    <xf numFmtId="0" fontId="6" fillId="0" borderId="2" xfId="0" applyFont="1" applyBorder="1" applyAlignment="1">
      <alignment horizontal="center"/>
    </xf>
    <xf numFmtId="0" fontId="3" fillId="0" borderId="0" xfId="0" applyFont="1" applyFill="1"/>
    <xf numFmtId="0" fontId="1" fillId="0" borderId="6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0" xfId="0" applyFill="1" applyAlignment="1">
      <alignment horizontal="right"/>
    </xf>
    <xf numFmtId="0" fontId="0" fillId="0" borderId="1" xfId="0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2" fillId="5" borderId="38" xfId="0" applyFont="1" applyFill="1" applyBorder="1"/>
    <xf numFmtId="0" fontId="9" fillId="5" borderId="39" xfId="0" applyFont="1" applyFill="1" applyBorder="1"/>
    <xf numFmtId="0" fontId="9" fillId="5" borderId="40" xfId="0" applyFont="1" applyFill="1" applyBorder="1"/>
    <xf numFmtId="0" fontId="0" fillId="0" borderId="3" xfId="0" applyBorder="1"/>
    <xf numFmtId="0" fontId="1" fillId="0" borderId="12" xfId="0" applyFont="1" applyBorder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2" xfId="0" applyFont="1" applyFill="1" applyBorder="1" applyAlignment="1">
      <alignment horizontal="left"/>
    </xf>
    <xf numFmtId="11" fontId="0" fillId="0" borderId="0" xfId="0" applyNumberFormat="1" applyFill="1" applyBorder="1"/>
    <xf numFmtId="0" fontId="0" fillId="0" borderId="0" xfId="0" applyFont="1" applyBorder="1"/>
    <xf numFmtId="0" fontId="0" fillId="0" borderId="0" xfId="0" applyFont="1" applyBorder="1" applyAlignment="1">
      <alignment vertical="top"/>
    </xf>
    <xf numFmtId="164" fontId="0" fillId="0" borderId="0" xfId="0" applyNumberFormat="1"/>
    <xf numFmtId="0" fontId="0" fillId="0" borderId="0" xfId="0" applyFill="1" applyBorder="1" applyAlignment="1">
      <alignment horizontal="center"/>
    </xf>
    <xf numFmtId="2" fontId="0" fillId="0" borderId="0" xfId="0" applyNumberFormat="1" applyFill="1" applyBorder="1"/>
    <xf numFmtId="164" fontId="10" fillId="0" borderId="0" xfId="0" applyNumberFormat="1" applyFont="1" applyFill="1" applyBorder="1"/>
    <xf numFmtId="164" fontId="6" fillId="0" borderId="0" xfId="0" applyNumberFormat="1" applyFont="1" applyFill="1" applyBorder="1"/>
    <xf numFmtId="164" fontId="0" fillId="2" borderId="1" xfId="0" applyNumberFormat="1" applyFill="1" applyBorder="1" applyProtection="1">
      <protection locked="0"/>
    </xf>
    <xf numFmtId="0" fontId="3" fillId="0" borderId="0" xfId="0" applyFont="1" applyFill="1" applyBorder="1" applyAlignment="1"/>
    <xf numFmtId="0" fontId="3" fillId="0" borderId="0" xfId="0" applyFont="1" applyBorder="1" applyAlignment="1"/>
    <xf numFmtId="0" fontId="12" fillId="0" borderId="0" xfId="0" applyFont="1" applyBorder="1" applyAlignment="1"/>
    <xf numFmtId="0" fontId="16" fillId="0" borderId="0" xfId="0" applyFont="1" applyFill="1"/>
    <xf numFmtId="0" fontId="16" fillId="0" borderId="0" xfId="0" applyFont="1" applyFill="1" applyAlignment="1">
      <alignment horizontal="right"/>
    </xf>
    <xf numFmtId="0" fontId="8" fillId="0" borderId="0" xfId="0" applyFont="1" applyFill="1" applyBorder="1" applyAlignment="1">
      <alignment horizontal="left" vertical="top" wrapText="1"/>
    </xf>
    <xf numFmtId="0" fontId="0" fillId="0" borderId="23" xfId="0" applyFont="1" applyFill="1" applyBorder="1" applyAlignment="1">
      <alignment horizontal="left"/>
    </xf>
    <xf numFmtId="0" fontId="0" fillId="7" borderId="5" xfId="0" applyFont="1" applyFill="1" applyBorder="1" applyAlignment="1">
      <alignment horizontal="left"/>
    </xf>
    <xf numFmtId="11" fontId="0" fillId="7" borderId="3" xfId="0" applyNumberFormat="1" applyFont="1" applyFill="1" applyBorder="1" applyAlignment="1">
      <alignment horizontal="right"/>
    </xf>
    <xf numFmtId="0" fontId="0" fillId="7" borderId="24" xfId="0" applyFont="1" applyFill="1" applyBorder="1" applyAlignment="1">
      <alignment horizontal="left"/>
    </xf>
    <xf numFmtId="0" fontId="3" fillId="0" borderId="1" xfId="0" applyFont="1" applyFill="1" applyBorder="1" applyAlignment="1"/>
    <xf numFmtId="0" fontId="3" fillId="0" borderId="20" xfId="0" applyFont="1" applyFill="1" applyBorder="1" applyAlignment="1"/>
    <xf numFmtId="0" fontId="3" fillId="0" borderId="30" xfId="0" applyFont="1" applyBorder="1" applyAlignment="1"/>
    <xf numFmtId="0" fontId="12" fillId="0" borderId="26" xfId="0" applyFont="1" applyBorder="1" applyAlignment="1"/>
    <xf numFmtId="0" fontId="12" fillId="0" borderId="28" xfId="0" applyFont="1" applyBorder="1" applyAlignment="1"/>
    <xf numFmtId="165" fontId="0" fillId="2" borderId="0" xfId="0" applyNumberFormat="1" applyFill="1" applyBorder="1" applyProtection="1">
      <protection locked="0"/>
    </xf>
    <xf numFmtId="0" fontId="1" fillId="0" borderId="6" xfId="0" applyFont="1" applyBorder="1" applyAlignment="1">
      <alignment horizontal="center"/>
    </xf>
    <xf numFmtId="0" fontId="0" fillId="0" borderId="19" xfId="0" applyFont="1" applyBorder="1"/>
    <xf numFmtId="0" fontId="0" fillId="0" borderId="0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164" fontId="0" fillId="0" borderId="0" xfId="0" applyNumberFormat="1" applyFont="1" applyFill="1" applyBorder="1"/>
    <xf numFmtId="0" fontId="0" fillId="0" borderId="2" xfId="0" applyFont="1" applyBorder="1"/>
    <xf numFmtId="11" fontId="0" fillId="0" borderId="1" xfId="0" applyNumberFormat="1" applyFont="1" applyBorder="1"/>
    <xf numFmtId="0" fontId="0" fillId="0" borderId="0" xfId="0" applyFont="1" applyBorder="1" applyAlignment="1">
      <alignment horizontal="right"/>
    </xf>
    <xf numFmtId="0" fontId="0" fillId="0" borderId="20" xfId="0" applyFont="1" applyBorder="1"/>
    <xf numFmtId="0" fontId="15" fillId="6" borderId="29" xfId="0" applyFont="1" applyFill="1" applyBorder="1" applyAlignment="1">
      <alignment horizontal="left" vertical="top" wrapText="1"/>
    </xf>
    <xf numFmtId="0" fontId="15" fillId="6" borderId="13" xfId="0" applyFont="1" applyFill="1" applyBorder="1" applyAlignment="1">
      <alignment horizontal="left" vertical="top" wrapText="1"/>
    </xf>
    <xf numFmtId="0" fontId="15" fillId="6" borderId="37" xfId="0" applyFont="1" applyFill="1" applyBorder="1" applyAlignment="1">
      <alignment horizontal="left" vertical="top" wrapText="1"/>
    </xf>
    <xf numFmtId="0" fontId="15" fillId="6" borderId="19" xfId="0" applyFont="1" applyFill="1" applyBorder="1" applyAlignment="1">
      <alignment horizontal="left" vertical="top" wrapText="1"/>
    </xf>
    <xf numFmtId="0" fontId="15" fillId="6" borderId="0" xfId="0" applyFont="1" applyFill="1" applyBorder="1" applyAlignment="1">
      <alignment horizontal="left" vertical="top" wrapText="1"/>
    </xf>
    <xf numFmtId="0" fontId="15" fillId="6" borderId="20" xfId="0" applyFont="1" applyFill="1" applyBorder="1" applyAlignment="1">
      <alignment horizontal="left" vertical="top" wrapText="1"/>
    </xf>
    <xf numFmtId="0" fontId="15" fillId="6" borderId="25" xfId="0" applyFont="1" applyFill="1" applyBorder="1" applyAlignment="1">
      <alignment horizontal="left" vertical="top" wrapText="1"/>
    </xf>
    <xf numFmtId="0" fontId="15" fillId="6" borderId="26" xfId="0" applyFont="1" applyFill="1" applyBorder="1" applyAlignment="1">
      <alignment horizontal="left" vertical="top" wrapText="1"/>
    </xf>
    <xf numFmtId="0" fontId="15" fillId="6" borderId="28" xfId="0" applyFont="1" applyFill="1" applyBorder="1" applyAlignment="1">
      <alignment horizontal="left" vertical="top" wrapText="1"/>
    </xf>
    <xf numFmtId="0" fontId="8" fillId="6" borderId="38" xfId="0" applyFont="1" applyFill="1" applyBorder="1" applyAlignment="1">
      <alignment horizontal="left" vertical="top" wrapText="1"/>
    </xf>
    <xf numFmtId="0" fontId="8" fillId="6" borderId="39" xfId="0" applyFont="1" applyFill="1" applyBorder="1" applyAlignment="1">
      <alignment horizontal="left" vertical="top" wrapText="1"/>
    </xf>
    <xf numFmtId="0" fontId="8" fillId="6" borderId="40" xfId="0" applyFont="1" applyFill="1" applyBorder="1" applyAlignment="1">
      <alignment horizontal="left" vertical="top" wrapText="1"/>
    </xf>
    <xf numFmtId="0" fontId="8" fillId="6" borderId="19" xfId="0" applyFont="1" applyFill="1" applyBorder="1" applyAlignment="1">
      <alignment horizontal="left" vertical="top" wrapText="1"/>
    </xf>
    <xf numFmtId="0" fontId="8" fillId="6" borderId="0" xfId="0" applyFont="1" applyFill="1" applyBorder="1" applyAlignment="1">
      <alignment horizontal="left" vertical="top" wrapText="1"/>
    </xf>
    <xf numFmtId="0" fontId="8" fillId="6" borderId="20" xfId="0" applyFont="1" applyFill="1" applyBorder="1" applyAlignment="1">
      <alignment horizontal="left" vertical="top" wrapText="1"/>
    </xf>
    <xf numFmtId="0" fontId="8" fillId="6" borderId="25" xfId="0" applyFont="1" applyFill="1" applyBorder="1" applyAlignment="1">
      <alignment horizontal="left" vertical="top" wrapText="1"/>
    </xf>
    <xf numFmtId="0" fontId="8" fillId="6" borderId="26" xfId="0" applyFont="1" applyFill="1" applyBorder="1" applyAlignment="1">
      <alignment horizontal="left" vertical="top" wrapText="1"/>
    </xf>
    <xf numFmtId="0" fontId="8" fillId="6" borderId="28" xfId="0" applyFont="1" applyFill="1" applyBorder="1" applyAlignment="1">
      <alignment horizontal="left" vertical="top" wrapText="1"/>
    </xf>
    <xf numFmtId="0" fontId="0" fillId="6" borderId="15" xfId="0" applyFont="1" applyFill="1" applyBorder="1" applyAlignment="1">
      <alignment horizontal="left" vertical="top" wrapText="1"/>
    </xf>
    <xf numFmtId="0" fontId="0" fillId="6" borderId="32" xfId="0" applyFont="1" applyFill="1" applyBorder="1" applyAlignment="1">
      <alignment horizontal="left" vertical="top" wrapText="1"/>
    </xf>
    <xf numFmtId="0" fontId="0" fillId="6" borderId="34" xfId="0" applyFont="1" applyFill="1" applyBorder="1" applyAlignment="1">
      <alignment horizontal="left" vertical="top" wrapText="1"/>
    </xf>
    <xf numFmtId="0" fontId="0" fillId="6" borderId="35" xfId="0" applyFont="1" applyFill="1" applyBorder="1" applyAlignment="1">
      <alignment horizontal="left" vertical="top" wrapText="1"/>
    </xf>
    <xf numFmtId="0" fontId="0" fillId="6" borderId="36" xfId="0" applyFont="1" applyFill="1" applyBorder="1" applyAlignment="1">
      <alignment horizontal="left" vertical="top" wrapText="1"/>
    </xf>
    <xf numFmtId="0" fontId="5" fillId="6" borderId="16" xfId="0" applyFont="1" applyFill="1" applyBorder="1" applyAlignment="1">
      <alignment horizontal="left"/>
    </xf>
    <xf numFmtId="0" fontId="5" fillId="6" borderId="17" xfId="0" applyFont="1" applyFill="1" applyBorder="1" applyAlignment="1">
      <alignment horizontal="left"/>
    </xf>
    <xf numFmtId="0" fontId="5" fillId="6" borderId="18" xfId="0" applyFont="1" applyFill="1" applyBorder="1" applyAlignment="1">
      <alignment horizontal="left"/>
    </xf>
    <xf numFmtId="0" fontId="1" fillId="0" borderId="6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1" fillId="0" borderId="22" xfId="0" applyFont="1" applyFill="1" applyBorder="1" applyAlignment="1">
      <alignment horizontal="center"/>
    </xf>
    <xf numFmtId="0" fontId="1" fillId="4" borderId="16" xfId="0" applyFont="1" applyFill="1" applyBorder="1" applyAlignment="1">
      <alignment horizontal="left"/>
    </xf>
    <xf numFmtId="0" fontId="1" fillId="4" borderId="17" xfId="0" applyFont="1" applyFill="1" applyBorder="1" applyAlignment="1">
      <alignment horizontal="left"/>
    </xf>
    <xf numFmtId="0" fontId="1" fillId="4" borderId="18" xfId="0" applyFont="1" applyFill="1" applyBorder="1" applyAlignment="1">
      <alignment horizontal="left"/>
    </xf>
    <xf numFmtId="0" fontId="11" fillId="0" borderId="0" xfId="0" applyFont="1" applyFill="1" applyBorder="1" applyAlignment="1">
      <alignment horizontal="left" vertical="center"/>
    </xf>
    <xf numFmtId="0" fontId="1" fillId="0" borderId="6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22" xfId="0" applyFont="1" applyBorder="1" applyAlignment="1">
      <alignment horizontal="left"/>
    </xf>
    <xf numFmtId="0" fontId="6" fillId="0" borderId="12" xfId="0" applyFont="1" applyBorder="1" applyAlignment="1">
      <alignment horizontal="left"/>
    </xf>
    <xf numFmtId="0" fontId="6" fillId="0" borderId="13" xfId="0" applyFont="1" applyBorder="1" applyAlignment="1">
      <alignment horizontal="left"/>
    </xf>
    <xf numFmtId="0" fontId="6" fillId="0" borderId="37" xfId="0" applyFont="1" applyBorder="1" applyAlignment="1">
      <alignment horizontal="left"/>
    </xf>
    <xf numFmtId="0" fontId="5" fillId="3" borderId="21" xfId="0" applyFont="1" applyFill="1" applyBorder="1" applyAlignment="1">
      <alignment horizontal="left"/>
    </xf>
    <xf numFmtId="0" fontId="5" fillId="3" borderId="7" xfId="0" applyFont="1" applyFill="1" applyBorder="1" applyAlignment="1">
      <alignment horizontal="left"/>
    </xf>
    <xf numFmtId="0" fontId="5" fillId="3" borderId="22" xfId="0" applyFont="1" applyFill="1" applyBorder="1" applyAlignment="1">
      <alignment horizontal="left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7" fillId="0" borderId="29" xfId="0" applyFont="1" applyFill="1" applyBorder="1" applyAlignment="1">
      <alignment horizontal="left"/>
    </xf>
    <xf numFmtId="0" fontId="7" fillId="0" borderId="13" xfId="0" applyFont="1" applyFill="1" applyBorder="1" applyAlignment="1">
      <alignment horizontal="left"/>
    </xf>
    <xf numFmtId="0" fontId="1" fillId="0" borderId="22" xfId="0" applyFont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5" fillId="3" borderId="8" xfId="0" applyFont="1" applyFill="1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1" fillId="0" borderId="25" xfId="0" applyFont="1" applyBorder="1"/>
    <xf numFmtId="0" fontId="1" fillId="0" borderId="26" xfId="0" applyFont="1" applyBorder="1" applyAlignment="1">
      <alignment horizontal="center"/>
    </xf>
    <xf numFmtId="0" fontId="1" fillId="0" borderId="30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164" fontId="1" fillId="0" borderId="26" xfId="0" applyNumberFormat="1" applyFont="1" applyFill="1" applyBorder="1"/>
    <xf numFmtId="0" fontId="1" fillId="0" borderId="27" xfId="0" applyFont="1" applyBorder="1"/>
    <xf numFmtId="11" fontId="1" fillId="0" borderId="30" xfId="0" applyNumberFormat="1" applyFont="1" applyBorder="1"/>
    <xf numFmtId="0" fontId="1" fillId="0" borderId="26" xfId="0" applyFont="1" applyBorder="1" applyAlignment="1">
      <alignment horizontal="right"/>
    </xf>
    <xf numFmtId="0" fontId="1" fillId="0" borderId="26" xfId="0" applyFont="1" applyBorder="1"/>
    <xf numFmtId="0" fontId="1" fillId="0" borderId="28" xfId="0" applyFont="1" applyBorder="1"/>
    <xf numFmtId="11" fontId="1" fillId="0" borderId="26" xfId="0" applyNumberFormat="1" applyFont="1" applyBorder="1"/>
    <xf numFmtId="0" fontId="1" fillId="0" borderId="28" xfId="0" applyFont="1" applyBorder="1" applyAlignment="1"/>
    <xf numFmtId="0" fontId="1" fillId="0" borderId="0" xfId="0" applyFont="1" applyAlignment="1">
      <alignment horizontal="right"/>
    </xf>
    <xf numFmtId="164" fontId="0" fillId="0" borderId="0" xfId="0" applyNumberFormat="1" applyFill="1"/>
    <xf numFmtId="0" fontId="0" fillId="0" borderId="29" xfId="0" applyFont="1" applyBorder="1"/>
    <xf numFmtId="0" fontId="0" fillId="0" borderId="13" xfId="0" applyFont="1" applyBorder="1" applyAlignment="1">
      <alignment horizontal="center"/>
    </xf>
    <xf numFmtId="0" fontId="0" fillId="0" borderId="12" xfId="0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164" fontId="0" fillId="0" borderId="13" xfId="0" applyNumberFormat="1" applyFont="1" applyFill="1" applyBorder="1"/>
    <xf numFmtId="0" fontId="0" fillId="0" borderId="14" xfId="0" applyFont="1" applyBorder="1"/>
    <xf numFmtId="11" fontId="0" fillId="0" borderId="12" xfId="0" applyNumberFormat="1" applyFont="1" applyBorder="1"/>
    <xf numFmtId="11" fontId="0" fillId="0" borderId="1" xfId="0" applyNumberFormat="1" applyFill="1" applyBorder="1"/>
    <xf numFmtId="164" fontId="0" fillId="0" borderId="0" xfId="0" applyNumberFormat="1" applyFont="1" applyFill="1" applyBorder="1" applyAlignment="1">
      <alignment horizontal="right"/>
    </xf>
    <xf numFmtId="2" fontId="0" fillId="7" borderId="1" xfId="0" applyNumberFormat="1" applyFill="1" applyBorder="1"/>
    <xf numFmtId="2" fontId="10" fillId="7" borderId="3" xfId="0" applyNumberFormat="1" applyFont="1" applyFill="1" applyBorder="1"/>
    <xf numFmtId="0" fontId="1" fillId="0" borderId="21" xfId="0" applyFont="1" applyFill="1" applyBorder="1" applyAlignment="1">
      <alignment horizontal="left"/>
    </xf>
    <xf numFmtId="0" fontId="8" fillId="0" borderId="26" xfId="0" applyFont="1" applyBorder="1" applyAlignment="1">
      <alignment horizontal="left"/>
    </xf>
    <xf numFmtId="0" fontId="0" fillId="2" borderId="26" xfId="0" applyFont="1" applyFill="1" applyBorder="1" applyAlignment="1" applyProtection="1">
      <alignment horizontal="right"/>
      <protection locked="0"/>
    </xf>
    <xf numFmtId="0" fontId="0" fillId="2" borderId="0" xfId="0" applyFill="1" applyBorder="1" applyProtection="1">
      <protection locked="0"/>
    </xf>
  </cellXfs>
  <cellStyles count="1">
    <cellStyle name="Normal" xfId="0" builtinId="0"/>
  </cellStyles>
  <dxfs count="1">
    <dxf>
      <font>
        <b/>
        <i/>
        <color rgb="FFC00000"/>
      </font>
      <fill>
        <patternFill patternType="solid">
          <bgColor rgb="FFFFFF00"/>
        </patternFill>
      </fill>
    </dxf>
  </dxfs>
  <tableStyles count="0" defaultTableStyle="TableStyleMedium9" defaultPivotStyle="PivotStyleMedium7"/>
  <colors>
    <mruColors>
      <color rgb="FFFFD8D8"/>
      <color rgb="FFFFA1FF"/>
      <color rgb="FF1900FF"/>
      <color rgb="FFFFBFFF"/>
      <color rgb="FFFF7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8"/>
  <sheetViews>
    <sheetView tabSelected="1" zoomScale="140" zoomScaleNormal="140" workbookViewId="0">
      <selection activeCell="A47" sqref="A47:E47"/>
    </sheetView>
  </sheetViews>
  <sheetFormatPr baseColWidth="10" defaultRowHeight="16" x14ac:dyDescent="0.2"/>
  <cols>
    <col min="1" max="1" width="28.33203125" customWidth="1"/>
    <col min="2" max="2" width="21.33203125" customWidth="1"/>
    <col min="3" max="3" width="12.33203125" customWidth="1"/>
    <col min="4" max="4" width="14.83203125" customWidth="1"/>
    <col min="5" max="5" width="16" customWidth="1"/>
    <col min="6" max="6" width="14.1640625" customWidth="1"/>
    <col min="7" max="7" width="9.6640625" customWidth="1"/>
    <col min="8" max="8" width="17.5" customWidth="1"/>
    <col min="9" max="9" width="13.6640625" style="37" customWidth="1"/>
    <col min="10" max="10" width="14.33203125" customWidth="1"/>
    <col min="11" max="11" width="17.33203125" customWidth="1"/>
  </cols>
  <sheetData>
    <row r="1" spans="1:9" ht="19" x14ac:dyDescent="0.25">
      <c r="A1" s="91" t="s">
        <v>10</v>
      </c>
      <c r="B1" s="92"/>
      <c r="C1" s="92"/>
      <c r="D1" s="93"/>
    </row>
    <row r="2" spans="1:9" s="1" customFormat="1" ht="19" customHeight="1" x14ac:dyDescent="0.2">
      <c r="A2" s="134" t="s">
        <v>43</v>
      </c>
      <c r="B2" s="135"/>
      <c r="C2" s="135"/>
      <c r="D2" s="136"/>
      <c r="I2" s="87"/>
    </row>
    <row r="3" spans="1:9" s="1" customFormat="1" ht="19" customHeight="1" x14ac:dyDescent="0.2">
      <c r="A3" s="137"/>
      <c r="B3" s="138"/>
      <c r="C3" s="138"/>
      <c r="D3" s="139"/>
      <c r="I3" s="87"/>
    </row>
    <row r="4" spans="1:9" s="1" customFormat="1" ht="19" customHeight="1" x14ac:dyDescent="0.2">
      <c r="A4" s="137"/>
      <c r="B4" s="138"/>
      <c r="C4" s="138"/>
      <c r="D4" s="139"/>
      <c r="I4" s="87"/>
    </row>
    <row r="5" spans="1:9" s="1" customFormat="1" ht="19" customHeight="1" x14ac:dyDescent="0.2">
      <c r="A5" s="137"/>
      <c r="B5" s="138"/>
      <c r="C5" s="138"/>
      <c r="D5" s="139"/>
      <c r="I5" s="87"/>
    </row>
    <row r="6" spans="1:9" s="1" customFormat="1" ht="19" customHeight="1" thickBot="1" x14ac:dyDescent="0.25">
      <c r="A6" s="140"/>
      <c r="B6" s="141"/>
      <c r="C6" s="141"/>
      <c r="D6" s="142"/>
      <c r="I6" s="87"/>
    </row>
    <row r="7" spans="1:9" s="111" customFormat="1" ht="19" customHeight="1" thickBot="1" x14ac:dyDescent="0.25">
      <c r="A7" s="113"/>
      <c r="B7" s="113"/>
      <c r="C7" s="113"/>
      <c r="D7" s="113"/>
      <c r="I7" s="112"/>
    </row>
    <row r="8" spans="1:9" s="111" customFormat="1" ht="19" customHeight="1" x14ac:dyDescent="0.2">
      <c r="A8" s="143" t="s">
        <v>55</v>
      </c>
      <c r="B8" s="144"/>
      <c r="C8" s="144"/>
      <c r="D8" s="145"/>
      <c r="I8" s="112"/>
    </row>
    <row r="9" spans="1:9" s="111" customFormat="1" ht="19" customHeight="1" thickBot="1" x14ac:dyDescent="0.25">
      <c r="A9" s="149"/>
      <c r="B9" s="150"/>
      <c r="C9" s="150"/>
      <c r="D9" s="151"/>
      <c r="I9" s="112"/>
    </row>
    <row r="10" spans="1:9" s="111" customFormat="1" ht="19" customHeight="1" thickBot="1" x14ac:dyDescent="0.25">
      <c r="A10" s="113"/>
      <c r="B10" s="113"/>
      <c r="C10" s="113"/>
      <c r="D10" s="113"/>
      <c r="I10" s="112"/>
    </row>
    <row r="11" spans="1:9" ht="19" customHeight="1" x14ac:dyDescent="0.2">
      <c r="A11" s="143" t="s">
        <v>45</v>
      </c>
      <c r="B11" s="144"/>
      <c r="C11" s="144"/>
      <c r="D11" s="145"/>
    </row>
    <row r="12" spans="1:9" ht="19" customHeight="1" x14ac:dyDescent="0.2">
      <c r="A12" s="146"/>
      <c r="B12" s="147"/>
      <c r="C12" s="147"/>
      <c r="D12" s="148"/>
    </row>
    <row r="13" spans="1:9" ht="19" customHeight="1" thickBot="1" x14ac:dyDescent="0.25">
      <c r="A13" s="149"/>
      <c r="B13" s="150"/>
      <c r="C13" s="150"/>
      <c r="D13" s="151"/>
    </row>
    <row r="14" spans="1:9" ht="20" thickBot="1" x14ac:dyDescent="0.3">
      <c r="A14" s="35"/>
      <c r="B14" s="8"/>
      <c r="C14" s="8"/>
      <c r="D14" s="8"/>
      <c r="G14" s="4"/>
      <c r="H14" s="99"/>
    </row>
    <row r="15" spans="1:9" s="51" customFormat="1" x14ac:dyDescent="0.2">
      <c r="A15" s="157" t="s">
        <v>38</v>
      </c>
      <c r="B15" s="158"/>
      <c r="C15" s="158"/>
      <c r="D15" s="159"/>
      <c r="G15" s="100"/>
      <c r="H15" s="100"/>
      <c r="I15" s="52"/>
    </row>
    <row r="16" spans="1:9" s="53" customFormat="1" ht="32" customHeight="1" x14ac:dyDescent="0.2">
      <c r="A16" s="72" t="s">
        <v>41</v>
      </c>
      <c r="B16" s="152" t="s">
        <v>39</v>
      </c>
      <c r="C16" s="152"/>
      <c r="D16" s="153"/>
      <c r="G16" s="101"/>
      <c r="H16" s="99"/>
      <c r="I16" s="54"/>
    </row>
    <row r="17" spans="1:13" s="53" customFormat="1" ht="32" customHeight="1" thickBot="1" x14ac:dyDescent="0.25">
      <c r="A17" s="73" t="s">
        <v>40</v>
      </c>
      <c r="B17" s="154" t="s">
        <v>42</v>
      </c>
      <c r="C17" s="155"/>
      <c r="D17" s="156"/>
      <c r="I17" s="54"/>
    </row>
    <row r="18" spans="1:13" s="51" customFormat="1" x14ac:dyDescent="0.2">
      <c r="A18" s="7"/>
      <c r="B18" s="32"/>
      <c r="C18" s="32"/>
      <c r="D18" s="32"/>
      <c r="I18" s="52"/>
    </row>
    <row r="19" spans="1:13" ht="20" thickBot="1" x14ac:dyDescent="0.3">
      <c r="A19" s="216" t="s">
        <v>6</v>
      </c>
      <c r="B19" s="216"/>
    </row>
    <row r="20" spans="1:13" x14ac:dyDescent="0.2">
      <c r="A20" s="55" t="s">
        <v>7</v>
      </c>
      <c r="B20" s="56"/>
      <c r="C20" s="56"/>
      <c r="D20" s="56"/>
      <c r="E20" s="56"/>
      <c r="F20" s="56"/>
      <c r="G20" s="56"/>
      <c r="H20" s="57"/>
      <c r="I20" s="41"/>
    </row>
    <row r="21" spans="1:13" s="11" customFormat="1" x14ac:dyDescent="0.2">
      <c r="A21" s="58" t="s">
        <v>19</v>
      </c>
      <c r="B21" s="17" t="s">
        <v>12</v>
      </c>
      <c r="C21" s="10"/>
      <c r="D21" s="10"/>
      <c r="E21" s="31"/>
      <c r="F21" s="10"/>
      <c r="G21" s="10"/>
      <c r="H21" s="59"/>
      <c r="I21" s="28"/>
    </row>
    <row r="22" spans="1:13" s="11" customFormat="1" x14ac:dyDescent="0.2">
      <c r="A22" s="58"/>
      <c r="B22" s="10"/>
      <c r="C22" s="10"/>
      <c r="D22" s="10"/>
      <c r="E22" s="28"/>
      <c r="F22" s="10"/>
      <c r="G22" s="10"/>
      <c r="H22" s="59"/>
      <c r="I22" s="28"/>
    </row>
    <row r="23" spans="1:13" x14ac:dyDescent="0.2">
      <c r="A23" s="173" t="s">
        <v>30</v>
      </c>
      <c r="B23" s="174"/>
      <c r="C23" s="174"/>
      <c r="D23" s="174"/>
      <c r="E23" s="174"/>
      <c r="F23" s="174"/>
      <c r="G23" s="174"/>
      <c r="H23" s="175"/>
      <c r="I23" s="48"/>
    </row>
    <row r="24" spans="1:13" ht="17" x14ac:dyDescent="0.2">
      <c r="A24" s="60" t="s">
        <v>33</v>
      </c>
      <c r="B24" s="24" t="s">
        <v>25</v>
      </c>
      <c r="C24" s="176" t="s">
        <v>54</v>
      </c>
      <c r="D24" s="177"/>
      <c r="E24" s="84" t="s">
        <v>14</v>
      </c>
      <c r="F24" s="36" t="s">
        <v>15</v>
      </c>
      <c r="G24" s="176" t="s">
        <v>13</v>
      </c>
      <c r="H24" s="180"/>
      <c r="I24" s="38"/>
    </row>
    <row r="25" spans="1:13" x14ac:dyDescent="0.2">
      <c r="A25" s="61" t="str">
        <f>IF(med.opt.sim="air","Microphone:","Hydrophone:")</f>
        <v>Microphone:</v>
      </c>
      <c r="B25" s="86" t="str">
        <f>IF(med.opt.sim="air","microphone sensitivity","hydrophone sensitivity")</f>
        <v>microphone sensitivity</v>
      </c>
      <c r="C25" s="16">
        <v>-44</v>
      </c>
      <c r="D25" s="218" t="s">
        <v>47</v>
      </c>
      <c r="E25" s="88" t="s">
        <v>16</v>
      </c>
      <c r="F25" s="13" t="s">
        <v>17</v>
      </c>
      <c r="G25" s="211">
        <f>IF(LEFT(my.sens.unit,2)="dB",10^(micSens.input/10),micSens.input)</f>
        <v>3.9810717055349634E-5</v>
      </c>
      <c r="H25" s="69" t="str">
        <f>IF(my.sens.unit="dB re 1 V/µPa","V/µPa",IF(my.sens.unit="dB re 1 V/Pa","V/Pa",my.sens.unit))</f>
        <v>V/Pa</v>
      </c>
      <c r="I25" s="39"/>
      <c r="M25" s="102"/>
    </row>
    <row r="26" spans="1:13" x14ac:dyDescent="0.2">
      <c r="A26" s="61" t="str">
        <f>IF(med.opt.sim="air","Microphone preamp:","Hydrophone preamp:")</f>
        <v>Microphone preamp:</v>
      </c>
      <c r="B26" s="13" t="s">
        <v>26</v>
      </c>
      <c r="C26" s="107">
        <v>33</v>
      </c>
      <c r="D26" s="4" t="s">
        <v>2</v>
      </c>
      <c r="E26" s="88" t="s">
        <v>17</v>
      </c>
      <c r="F26" s="13" t="s">
        <v>17</v>
      </c>
      <c r="G26" s="23">
        <f>10^(preamp.dB.sim/10)</f>
        <v>1995.2623149688804</v>
      </c>
      <c r="H26" s="62" t="s">
        <v>18</v>
      </c>
      <c r="I26" s="39"/>
    </row>
    <row r="27" spans="1:13" x14ac:dyDescent="0.2">
      <c r="A27" s="63" t="s">
        <v>27</v>
      </c>
      <c r="B27" s="15" t="s">
        <v>26</v>
      </c>
      <c r="C27" s="25">
        <v>0</v>
      </c>
      <c r="D27" s="26" t="s">
        <v>2</v>
      </c>
      <c r="E27" s="90" t="s">
        <v>17</v>
      </c>
      <c r="F27" s="15" t="s">
        <v>17</v>
      </c>
      <c r="G27" s="27">
        <f>10^(gain.sim/10)</f>
        <v>1</v>
      </c>
      <c r="H27" s="64" t="s">
        <v>18</v>
      </c>
      <c r="I27" s="39"/>
    </row>
    <row r="28" spans="1:13" s="1" customFormat="1" x14ac:dyDescent="0.2">
      <c r="A28" s="178" t="str">
        <f>IF(AND(med.opt.sim="water",my.sens.unit&lt;&gt;"dB re 1 V/µPa"),"WARNING: check mic sensitivity units",IF(AND(med.opt.sim="air",my.sens.unit="dB re 1 V/µPa"),"WARNING: check mic sensitivity units",IF(my.sens.unit="sensitivity units","WARNING: check mic sensitivity units","Mic sensitivity units plausible")))</f>
        <v>Mic sensitivity units plausible</v>
      </c>
      <c r="B28" s="179"/>
      <c r="C28" s="12"/>
      <c r="D28" s="5"/>
      <c r="E28" s="103"/>
      <c r="F28" s="103"/>
      <c r="G28" s="104"/>
      <c r="H28" s="69"/>
      <c r="I28" s="40"/>
    </row>
    <row r="29" spans="1:13" x14ac:dyDescent="0.2">
      <c r="A29" s="61"/>
      <c r="B29" s="13"/>
      <c r="C29" s="13"/>
      <c r="D29" s="13"/>
      <c r="E29" s="12"/>
      <c r="F29" s="4"/>
      <c r="G29" s="29"/>
      <c r="H29" s="62"/>
      <c r="I29" s="39"/>
    </row>
    <row r="30" spans="1:13" x14ac:dyDescent="0.2">
      <c r="A30" s="173" t="s">
        <v>31</v>
      </c>
      <c r="B30" s="174"/>
      <c r="C30" s="185"/>
      <c r="D30" s="30"/>
      <c r="E30" s="30"/>
      <c r="F30" s="30"/>
      <c r="G30" s="29"/>
      <c r="H30" s="62"/>
      <c r="I30" s="39"/>
    </row>
    <row r="31" spans="1:13" x14ac:dyDescent="0.2">
      <c r="A31" s="61" t="s">
        <v>60</v>
      </c>
      <c r="B31" s="123">
        <v>0.9</v>
      </c>
      <c r="C31" s="3" t="s">
        <v>3</v>
      </c>
      <c r="D31" s="118"/>
      <c r="E31" s="108"/>
      <c r="F31" s="108"/>
      <c r="G31" s="108"/>
      <c r="H31" s="119"/>
      <c r="I31" s="39"/>
    </row>
    <row r="32" spans="1:13" s="11" customFormat="1" ht="17" thickBot="1" x14ac:dyDescent="0.25">
      <c r="A32" s="65" t="s">
        <v>32</v>
      </c>
      <c r="B32" s="217">
        <v>16</v>
      </c>
      <c r="C32" s="66" t="s">
        <v>20</v>
      </c>
      <c r="D32" s="120"/>
      <c r="E32" s="121"/>
      <c r="F32" s="121"/>
      <c r="G32" s="121"/>
      <c r="H32" s="122"/>
      <c r="I32" s="28"/>
    </row>
    <row r="33" spans="1:11" x14ac:dyDescent="0.2">
      <c r="A33" s="4"/>
      <c r="B33" s="13"/>
      <c r="C33" s="13"/>
      <c r="D33" s="13"/>
      <c r="E33" s="12"/>
      <c r="F33" s="4"/>
      <c r="G33" s="29"/>
      <c r="H33" s="4"/>
      <c r="I33" s="39"/>
    </row>
    <row r="34" spans="1:11" ht="17" thickBot="1" x14ac:dyDescent="0.25">
      <c r="A34" s="4"/>
      <c r="B34" s="4"/>
      <c r="C34" s="4"/>
      <c r="D34" s="4"/>
      <c r="E34" s="5"/>
      <c r="F34" s="4"/>
      <c r="G34" s="4"/>
      <c r="H34" s="4"/>
      <c r="I34" s="39"/>
    </row>
    <row r="35" spans="1:11" x14ac:dyDescent="0.2">
      <c r="A35" s="163" t="s">
        <v>29</v>
      </c>
      <c r="B35" s="164"/>
      <c r="C35" s="164"/>
      <c r="D35" s="164"/>
      <c r="E35" s="164"/>
      <c r="F35" s="164"/>
      <c r="G35" s="164"/>
      <c r="H35" s="164"/>
      <c r="I35" s="164"/>
      <c r="J35" s="164"/>
      <c r="K35" s="165"/>
    </row>
    <row r="36" spans="1:11" s="1" customFormat="1" ht="17" x14ac:dyDescent="0.2">
      <c r="A36" s="215" t="s">
        <v>33</v>
      </c>
      <c r="B36" s="49" t="s">
        <v>25</v>
      </c>
      <c r="C36" s="124" t="s">
        <v>14</v>
      </c>
      <c r="D36" s="85" t="s">
        <v>15</v>
      </c>
      <c r="E36" s="181" t="s">
        <v>2</v>
      </c>
      <c r="F36" s="182"/>
      <c r="G36" s="183" t="s">
        <v>13</v>
      </c>
      <c r="H36" s="184"/>
      <c r="I36" s="167" t="s">
        <v>37</v>
      </c>
      <c r="J36" s="168"/>
      <c r="K36" s="169"/>
    </row>
    <row r="37" spans="1:11" s="1" customFormat="1" x14ac:dyDescent="0.2">
      <c r="A37" s="61" t="str">
        <f>IF(med.opt.sim="air","Microphone:","Hydrophone:")</f>
        <v>Microphone:</v>
      </c>
      <c r="B37" s="86" t="str">
        <f>IF(med.opt.sim="air","microphone sensitivity","hydrophone sensitivity")</f>
        <v>microphone sensitivity</v>
      </c>
      <c r="C37" s="96"/>
      <c r="D37" s="97"/>
      <c r="E37" s="212">
        <f>10*LOG10(G37)</f>
        <v>-104</v>
      </c>
      <c r="F37" s="98" t="s">
        <v>0</v>
      </c>
      <c r="G37" s="211">
        <f>IF(sens.unit.lin="V/µPa",mic.sens.lin,(IF(sens.unit.lin="V/Pa",mic.sens.lin/10^6,"UNIT ERROR!")))</f>
        <v>3.981071705534963E-11</v>
      </c>
      <c r="H37" s="3" t="s">
        <v>1</v>
      </c>
      <c r="I37" s="170" t="s">
        <v>53</v>
      </c>
      <c r="J37" s="171"/>
      <c r="K37" s="172"/>
    </row>
    <row r="38" spans="1:11" x14ac:dyDescent="0.2">
      <c r="A38" s="61" t="str">
        <f>IF(med.opt.sim="air","Microphone + preamp:","Hydrophone + preamp:")</f>
        <v>Microphone + preamp:</v>
      </c>
      <c r="B38" s="13" t="s">
        <v>28</v>
      </c>
      <c r="C38" s="88" t="s">
        <v>16</v>
      </c>
      <c r="D38" s="14" t="s">
        <v>17</v>
      </c>
      <c r="E38" s="105">
        <f>micSense.std+preamp.dB.sim</f>
        <v>-71</v>
      </c>
      <c r="F38" s="3" t="s">
        <v>0</v>
      </c>
      <c r="G38" s="34">
        <f>10^(E38/10)</f>
        <v>7.943282347242818E-8</v>
      </c>
      <c r="H38" s="3" t="s">
        <v>1</v>
      </c>
      <c r="I38" s="39"/>
      <c r="J38" s="4"/>
      <c r="K38" s="62"/>
    </row>
    <row r="39" spans="1:11" x14ac:dyDescent="0.2">
      <c r="A39" s="61" t="s">
        <v>27</v>
      </c>
      <c r="B39" s="13" t="s">
        <v>26</v>
      </c>
      <c r="C39" s="88" t="s">
        <v>17</v>
      </c>
      <c r="D39" s="14" t="s">
        <v>17</v>
      </c>
      <c r="E39" s="5">
        <f>gain.sim</f>
        <v>0</v>
      </c>
      <c r="F39" s="3" t="s">
        <v>2</v>
      </c>
      <c r="G39" s="23">
        <f>10^(gain.sim/10)</f>
        <v>1</v>
      </c>
      <c r="H39" s="3" t="s">
        <v>18</v>
      </c>
      <c r="I39" s="39"/>
      <c r="J39" s="42"/>
      <c r="K39" s="62"/>
    </row>
    <row r="40" spans="1:11" s="51" customFormat="1" x14ac:dyDescent="0.2">
      <c r="A40" s="204" t="s">
        <v>34</v>
      </c>
      <c r="B40" s="205" t="s">
        <v>28</v>
      </c>
      <c r="C40" s="206" t="s">
        <v>16</v>
      </c>
      <c r="D40" s="207" t="s">
        <v>17</v>
      </c>
      <c r="E40" s="208">
        <f>E38+E39</f>
        <v>-71</v>
      </c>
      <c r="F40" s="209" t="s">
        <v>0</v>
      </c>
      <c r="G40" s="210">
        <f>G38*G39</f>
        <v>7.943282347242818E-8</v>
      </c>
      <c r="H40" s="209" t="s">
        <v>1</v>
      </c>
      <c r="I40" s="132"/>
      <c r="J40" s="100"/>
      <c r="K40" s="133"/>
    </row>
    <row r="41" spans="1:11" s="32" customFormat="1" x14ac:dyDescent="0.2">
      <c r="A41" s="67"/>
      <c r="B41" s="43"/>
      <c r="C41" s="89"/>
      <c r="D41" s="82"/>
      <c r="E41" s="106"/>
      <c r="F41" s="44"/>
      <c r="G41" s="45"/>
      <c r="H41" s="44"/>
      <c r="I41" s="46"/>
      <c r="J41" s="42"/>
      <c r="K41" s="68"/>
    </row>
    <row r="42" spans="1:11" s="51" customFormat="1" x14ac:dyDescent="0.2">
      <c r="A42" s="125" t="s">
        <v>65</v>
      </c>
      <c r="B42" s="126" t="s">
        <v>61</v>
      </c>
      <c r="C42" s="127" t="s">
        <v>17</v>
      </c>
      <c r="D42" s="128" t="str">
        <f>TEXT(bits.sim,"##")&amp;"-bit samples"</f>
        <v>16-bit samples</v>
      </c>
      <c r="E42" s="129"/>
      <c r="F42" s="130"/>
      <c r="G42" s="131">
        <f>(2^(bits.sim-1))/maxV.sim</f>
        <v>36408.888888888891</v>
      </c>
      <c r="H42" s="130" t="s">
        <v>62</v>
      </c>
      <c r="I42" s="132"/>
      <c r="J42" s="100"/>
      <c r="K42" s="133"/>
    </row>
    <row r="43" spans="1:11" s="51" customFormat="1" x14ac:dyDescent="0.2">
      <c r="A43" s="125"/>
      <c r="B43" s="126"/>
      <c r="C43" s="127"/>
      <c r="D43" s="128"/>
      <c r="E43" s="129"/>
      <c r="F43" s="130"/>
      <c r="G43" s="131"/>
      <c r="H43" s="130"/>
      <c r="I43" s="132"/>
      <c r="J43" s="100"/>
      <c r="K43" s="133"/>
    </row>
    <row r="44" spans="1:11" s="20" customFormat="1" ht="17" thickBot="1" x14ac:dyDescent="0.25">
      <c r="A44" s="190" t="s">
        <v>66</v>
      </c>
      <c r="B44" s="191"/>
      <c r="C44" s="192"/>
      <c r="D44" s="193"/>
      <c r="E44" s="194"/>
      <c r="F44" s="195"/>
      <c r="G44" s="196">
        <f>1/(unitsPerV*analogVperuPa.sim)</f>
        <v>345.77419147178654</v>
      </c>
      <c r="H44" s="195" t="s">
        <v>63</v>
      </c>
      <c r="I44" s="197"/>
      <c r="J44" s="198"/>
      <c r="K44" s="199"/>
    </row>
    <row r="45" spans="1:11" x14ac:dyDescent="0.2">
      <c r="A45" s="4"/>
      <c r="B45" s="4"/>
      <c r="C45" s="4"/>
      <c r="D45" s="4"/>
      <c r="E45" s="5"/>
      <c r="F45" s="4"/>
      <c r="H45" s="4"/>
      <c r="I45" s="39"/>
    </row>
    <row r="46" spans="1:11" ht="20" thickBot="1" x14ac:dyDescent="0.3">
      <c r="A46" s="216" t="s">
        <v>68</v>
      </c>
      <c r="B46" s="216"/>
      <c r="C46" s="216"/>
      <c r="D46" s="216"/>
      <c r="E46" s="1"/>
    </row>
    <row r="47" spans="1:11" x14ac:dyDescent="0.2">
      <c r="A47" s="163" t="s">
        <v>8</v>
      </c>
      <c r="B47" s="164"/>
      <c r="C47" s="164"/>
      <c r="D47" s="164"/>
      <c r="E47" s="165"/>
      <c r="F47" s="47"/>
      <c r="G47" s="9"/>
      <c r="H47" s="9"/>
      <c r="I47" s="41"/>
    </row>
    <row r="48" spans="1:11" s="1" customFormat="1" x14ac:dyDescent="0.2">
      <c r="A48" s="58" t="s">
        <v>4</v>
      </c>
      <c r="B48" s="5"/>
      <c r="C48" s="5"/>
      <c r="D48" s="80">
        <f>VLOOKUP(med.opt.sim,med.dBref,2)</f>
        <v>20</v>
      </c>
      <c r="E48" s="81" t="s">
        <v>5</v>
      </c>
      <c r="F48" s="83" t="s">
        <v>9</v>
      </c>
      <c r="G48" s="9"/>
      <c r="H48" s="9"/>
      <c r="I48" s="41"/>
    </row>
    <row r="49" spans="1:10" s="1" customFormat="1" x14ac:dyDescent="0.2">
      <c r="A49" s="58"/>
      <c r="B49" s="28"/>
      <c r="C49" s="10"/>
      <c r="D49" s="9"/>
      <c r="E49" s="70"/>
      <c r="F49" s="9"/>
      <c r="G49" s="9"/>
      <c r="H49" s="9"/>
      <c r="I49" s="41"/>
    </row>
    <row r="50" spans="1:10" s="1" customFormat="1" x14ac:dyDescent="0.2">
      <c r="A50" s="71"/>
      <c r="B50" s="160" t="s">
        <v>2</v>
      </c>
      <c r="C50" s="161"/>
      <c r="D50" s="160" t="s">
        <v>13</v>
      </c>
      <c r="E50" s="162"/>
      <c r="F50" s="9"/>
      <c r="G50" s="9"/>
      <c r="H50" s="9"/>
      <c r="I50" s="41"/>
    </row>
    <row r="51" spans="1:10" s="1" customFormat="1" x14ac:dyDescent="0.2">
      <c r="A51" s="58" t="s">
        <v>59</v>
      </c>
      <c r="B51" s="213">
        <f>20*LOG10(LSB.uPa.sim/DBref.sim)</f>
        <v>24.755251576312514</v>
      </c>
      <c r="C51" s="74" t="str">
        <f>"dB re "&amp;TEXT(DBref.sim,"##")&amp;" µPa"</f>
        <v>dB re 20 µPa</v>
      </c>
      <c r="D51" s="75">
        <f>uPaPerUnit</f>
        <v>345.77419147178654</v>
      </c>
      <c r="E51" s="76" t="s">
        <v>5</v>
      </c>
      <c r="F51" s="166" t="s">
        <v>36</v>
      </c>
      <c r="G51" s="166"/>
      <c r="H51" s="166"/>
      <c r="I51" s="166"/>
      <c r="J51" s="166"/>
    </row>
    <row r="52" spans="1:10" s="1" customFormat="1" x14ac:dyDescent="0.2">
      <c r="A52" s="114" t="s">
        <v>58</v>
      </c>
      <c r="B52" s="214">
        <f>20*LOG10(FS.uPa.sim/DBref.sim)</f>
        <v>115.06425027550688</v>
      </c>
      <c r="C52" s="115" t="str">
        <f>"dB re "&amp;TEXT(DBref.sim,"##")&amp;" µPa"</f>
        <v>dB re 20 µPa</v>
      </c>
      <c r="D52" s="116">
        <f>uPaPerUnit*(2^(bits.sim-1))</f>
        <v>11330328.706147501</v>
      </c>
      <c r="E52" s="117" t="s">
        <v>5</v>
      </c>
      <c r="F52" s="166"/>
      <c r="G52" s="166"/>
      <c r="H52" s="166"/>
      <c r="I52" s="166"/>
      <c r="J52" s="166"/>
    </row>
    <row r="53" spans="1:10" x14ac:dyDescent="0.2">
      <c r="A53" s="61"/>
      <c r="B53" s="4"/>
      <c r="C53" s="4"/>
      <c r="D53" s="4"/>
      <c r="E53" s="62"/>
      <c r="F53" s="4"/>
      <c r="G53" s="4"/>
      <c r="H53" s="4"/>
      <c r="I53" s="39"/>
    </row>
    <row r="54" spans="1:10" s="20" customFormat="1" ht="17" thickBot="1" x14ac:dyDescent="0.25">
      <c r="A54" s="190" t="s">
        <v>56</v>
      </c>
      <c r="B54" s="198"/>
      <c r="C54" s="198"/>
      <c r="D54" s="200">
        <f>uPaPerUnit/10^6</f>
        <v>3.4577419147178653E-4</v>
      </c>
      <c r="E54" s="201" t="s">
        <v>64</v>
      </c>
      <c r="F54" s="83" t="s">
        <v>67</v>
      </c>
      <c r="I54" s="202"/>
    </row>
    <row r="56" spans="1:10" x14ac:dyDescent="0.2">
      <c r="B56" s="203"/>
      <c r="D56" s="108"/>
      <c r="E56" s="108"/>
      <c r="F56" s="108"/>
      <c r="G56" s="108"/>
      <c r="H56" s="108"/>
    </row>
    <row r="57" spans="1:10" x14ac:dyDescent="0.2">
      <c r="B57" s="1"/>
      <c r="D57" s="109"/>
      <c r="E57" s="110"/>
      <c r="F57" s="110"/>
      <c r="G57" s="110"/>
      <c r="H57" s="110"/>
    </row>
    <row r="58" spans="1:10" x14ac:dyDescent="0.2">
      <c r="B58" s="1"/>
      <c r="D58" s="4"/>
      <c r="E58" s="4"/>
      <c r="F58" s="4"/>
      <c r="G58" s="4"/>
      <c r="H58" s="4"/>
    </row>
  </sheetData>
  <mergeCells count="22">
    <mergeCell ref="A19:B19"/>
    <mergeCell ref="A46:D46"/>
    <mergeCell ref="A23:H23"/>
    <mergeCell ref="C24:D24"/>
    <mergeCell ref="A28:B28"/>
    <mergeCell ref="G24:H24"/>
    <mergeCell ref="E36:F36"/>
    <mergeCell ref="G36:H36"/>
    <mergeCell ref="A35:K35"/>
    <mergeCell ref="A30:C30"/>
    <mergeCell ref="B50:C50"/>
    <mergeCell ref="D50:E50"/>
    <mergeCell ref="A47:E47"/>
    <mergeCell ref="F51:J52"/>
    <mergeCell ref="I36:K36"/>
    <mergeCell ref="I37:K37"/>
    <mergeCell ref="A2:D6"/>
    <mergeCell ref="A11:D13"/>
    <mergeCell ref="B16:D16"/>
    <mergeCell ref="B17:D17"/>
    <mergeCell ref="A15:D15"/>
    <mergeCell ref="A8:D9"/>
  </mergeCells>
  <conditionalFormatting sqref="D25">
    <cfRule type="containsText" dxfId="0" priority="1" operator="containsText" text="units">
      <formula>NOT(ISERROR(SEARCH("units",D25)))</formula>
    </cfRule>
  </conditionalFormatting>
  <dataValidations count="2">
    <dataValidation type="list" allowBlank="1" showInputMessage="1" showErrorMessage="1" sqref="E22 B21" xr:uid="{00000000-0002-0000-0000-000000000000}">
      <formula1>medium</formula1>
    </dataValidation>
    <dataValidation type="list" allowBlank="1" showInputMessage="1" showErrorMessage="1" sqref="D25" xr:uid="{5CEB9631-C3B4-694E-B697-0B4DBAE35CE6}">
      <formula1>units.sens</formula1>
    </dataValidation>
  </dataValidations>
  <pageMargins left="0.7" right="0.7" top="0.75" bottom="0.75" header="0.3" footer="0.3"/>
  <pageSetup orientation="portrait" horizontalDpi="0" verticalDpi="0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6"/>
  <sheetViews>
    <sheetView zoomScale="140" zoomScaleNormal="140" workbookViewId="0">
      <selection activeCell="A14" sqref="A14"/>
    </sheetView>
  </sheetViews>
  <sheetFormatPr baseColWidth="10" defaultRowHeight="16" x14ac:dyDescent="0.2"/>
  <cols>
    <col min="1" max="1" width="14.5" customWidth="1"/>
    <col min="2" max="2" width="11" customWidth="1"/>
  </cols>
  <sheetData>
    <row r="1" spans="1:5" x14ac:dyDescent="0.2">
      <c r="A1" s="77" t="s">
        <v>11</v>
      </c>
      <c r="B1" s="78" t="s">
        <v>35</v>
      </c>
      <c r="C1" s="79"/>
    </row>
    <row r="2" spans="1:5" x14ac:dyDescent="0.2">
      <c r="A2" s="18" t="s">
        <v>12</v>
      </c>
      <c r="B2" s="33">
        <v>20</v>
      </c>
      <c r="C2" s="50" t="s">
        <v>5</v>
      </c>
    </row>
    <row r="3" spans="1:5" x14ac:dyDescent="0.2">
      <c r="A3" s="19" t="s">
        <v>44</v>
      </c>
      <c r="B3" s="26">
        <v>1</v>
      </c>
      <c r="C3" s="6" t="s">
        <v>5</v>
      </c>
    </row>
    <row r="6" spans="1:5" x14ac:dyDescent="0.2">
      <c r="A6" s="20" t="s">
        <v>22</v>
      </c>
    </row>
    <row r="7" spans="1:5" x14ac:dyDescent="0.2">
      <c r="A7" s="18" t="s">
        <v>21</v>
      </c>
    </row>
    <row r="8" spans="1:5" x14ac:dyDescent="0.2">
      <c r="A8" s="21" t="s">
        <v>23</v>
      </c>
    </row>
    <row r="9" spans="1:5" x14ac:dyDescent="0.2">
      <c r="A9" s="22" t="s">
        <v>24</v>
      </c>
    </row>
    <row r="12" spans="1:5" x14ac:dyDescent="0.2">
      <c r="A12" s="20" t="s">
        <v>46</v>
      </c>
    </row>
    <row r="13" spans="1:5" x14ac:dyDescent="0.2">
      <c r="A13" s="95" t="s">
        <v>57</v>
      </c>
      <c r="B13" s="33"/>
      <c r="C13" s="33"/>
      <c r="D13" s="50"/>
    </row>
    <row r="14" spans="1:5" x14ac:dyDescent="0.2">
      <c r="A14" s="2" t="s">
        <v>47</v>
      </c>
      <c r="B14" s="186" t="s">
        <v>49</v>
      </c>
      <c r="C14" s="186"/>
      <c r="D14" s="187"/>
    </row>
    <row r="15" spans="1:5" x14ac:dyDescent="0.2">
      <c r="A15" s="2" t="s">
        <v>0</v>
      </c>
      <c r="B15" s="186" t="s">
        <v>50</v>
      </c>
      <c r="C15" s="186"/>
      <c r="D15" s="187"/>
    </row>
    <row r="16" spans="1:5" x14ac:dyDescent="0.2">
      <c r="A16" s="94" t="s">
        <v>48</v>
      </c>
      <c r="B16" s="188" t="s">
        <v>51</v>
      </c>
      <c r="C16" s="188"/>
      <c r="D16" s="189"/>
      <c r="E16" t="s">
        <v>52</v>
      </c>
    </row>
  </sheetData>
  <mergeCells count="3">
    <mergeCell ref="B14:D14"/>
    <mergeCell ref="B15:D15"/>
    <mergeCell ref="B16:D1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21</vt:i4>
      </vt:variant>
    </vt:vector>
  </HeadingPairs>
  <TitlesOfParts>
    <vt:vector size="23" baseType="lpstr">
      <vt:lpstr>Simple</vt:lpstr>
      <vt:lpstr>constants</vt:lpstr>
      <vt:lpstr>analogVperuPa.sim</vt:lpstr>
      <vt:lpstr>bits.sim</vt:lpstr>
      <vt:lpstr>DBref.sim</vt:lpstr>
      <vt:lpstr>FS.uPa.sim</vt:lpstr>
      <vt:lpstr>gain.sim</vt:lpstr>
      <vt:lpstr>left</vt:lpstr>
      <vt:lpstr>LSB.uPa.sim</vt:lpstr>
      <vt:lpstr>maxV.sim</vt:lpstr>
      <vt:lpstr>med.dBref</vt:lpstr>
      <vt:lpstr>med.opt.sim</vt:lpstr>
      <vt:lpstr>medium</vt:lpstr>
      <vt:lpstr>mic.sens.lin</vt:lpstr>
      <vt:lpstr>micSens.input</vt:lpstr>
      <vt:lpstr>micSense.std</vt:lpstr>
      <vt:lpstr>my.sens.unit</vt:lpstr>
      <vt:lpstr>preamp.dB.sim</vt:lpstr>
      <vt:lpstr>sens.unit.lin</vt:lpstr>
      <vt:lpstr>units.sens</vt:lpstr>
      <vt:lpstr>unitsPerV</vt:lpstr>
      <vt:lpstr>uPaPerUnit</vt:lpstr>
      <vt:lpstr>zeroPad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Russ Charif</dc:creator>
  <cp:lastModifiedBy>Russ Charif</cp:lastModifiedBy>
  <dcterms:created xsi:type="dcterms:W3CDTF">2017-03-08T18:15:05Z</dcterms:created>
  <dcterms:modified xsi:type="dcterms:W3CDTF">2020-04-29T16:49:12Z</dcterms:modified>
</cp:coreProperties>
</file>